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69031674fa7982c/"/>
    </mc:Choice>
  </mc:AlternateContent>
  <xr:revisionPtr revIDLastSave="274" documentId="8_{C0F411E9-B525-43A2-92AE-8D76D722235A}" xr6:coauthVersionLast="47" xr6:coauthVersionMax="47" xr10:uidLastSave="{65CBE558-24CB-4F81-AFC8-8A4C35B3FC6B}"/>
  <bookViews>
    <workbookView xWindow="-110" yWindow="-110" windowWidth="25820" windowHeight="15500" xr2:uid="{C1D9CB4E-0687-4146-A580-6E8AC6DEF6CC}"/>
  </bookViews>
  <sheets>
    <sheet name="boys 4" sheetId="1" r:id="rId1"/>
    <sheet name="boys 5-8" sheetId="3" r:id="rId2"/>
    <sheet name="girls 4" sheetId="2" r:id="rId3"/>
    <sheet name="girls 5-8" sheetId="4" r:id="rId4"/>
    <sheet name="boys 9-12" sheetId="5" r:id="rId5"/>
    <sheet name="girls 9-12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4" i="4"/>
  <c r="A5" i="4"/>
  <c r="A6" i="4"/>
  <c r="A7" i="4"/>
  <c r="A8" i="4"/>
  <c r="A9" i="4"/>
  <c r="A10" i="4"/>
  <c r="A11" i="4"/>
  <c r="A12" i="4" s="1"/>
  <c r="A13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C2" i="3"/>
  <c r="E2" i="3"/>
  <c r="C3" i="3"/>
  <c r="E3" i="3"/>
  <c r="C4" i="3"/>
  <c r="E4" i="3" s="1"/>
  <c r="C5" i="3"/>
  <c r="E5" i="3" s="1"/>
  <c r="C6" i="3"/>
  <c r="E6" i="3"/>
  <c r="C7" i="3"/>
  <c r="E7" i="3"/>
  <c r="C8" i="3"/>
  <c r="E8" i="3"/>
  <c r="C9" i="3"/>
  <c r="E9" i="3" s="1"/>
  <c r="C10" i="3"/>
  <c r="E10" i="3"/>
  <c r="C11" i="3"/>
  <c r="E11" i="3"/>
  <c r="C12" i="3"/>
  <c r="E12" i="3" s="1"/>
  <c r="C13" i="3"/>
  <c r="E13" i="3"/>
  <c r="C14" i="3"/>
  <c r="E14" i="3"/>
  <c r="C15" i="3"/>
  <c r="E15" i="3"/>
  <c r="C16" i="3"/>
  <c r="E16" i="3"/>
  <c r="C17" i="3"/>
  <c r="E17" i="3"/>
  <c r="C18" i="3"/>
  <c r="E18" i="3"/>
  <c r="C19" i="3"/>
  <c r="E19" i="3"/>
  <c r="E3" i="1"/>
  <c r="C3" i="1"/>
  <c r="A4" i="1"/>
  <c r="A5" i="1" s="1"/>
  <c r="C7" i="6"/>
  <c r="E7" i="6" s="1"/>
  <c r="E3" i="6"/>
  <c r="C3" i="6"/>
  <c r="E9" i="5"/>
  <c r="C9" i="5"/>
  <c r="C2" i="5"/>
  <c r="E5" i="4"/>
  <c r="C5" i="4"/>
  <c r="E12" i="4"/>
  <c r="C12" i="4"/>
  <c r="C6" i="4"/>
  <c r="C10" i="4"/>
  <c r="E8" i="6"/>
  <c r="C8" i="6"/>
  <c r="E2" i="6"/>
  <c r="C2" i="6"/>
  <c r="E4" i="6"/>
  <c r="C4" i="6"/>
  <c r="E15" i="6"/>
  <c r="C15" i="6"/>
  <c r="C13" i="5"/>
  <c r="E3" i="5"/>
  <c r="E13" i="5"/>
  <c r="E2" i="5"/>
  <c r="C3" i="5"/>
  <c r="C9" i="6"/>
  <c r="C6" i="6"/>
  <c r="C10" i="6"/>
  <c r="C16" i="6"/>
  <c r="C12" i="6"/>
  <c r="E12" i="6" s="1"/>
  <c r="C14" i="6"/>
  <c r="C4" i="5"/>
  <c r="C7" i="5"/>
  <c r="C12" i="5"/>
  <c r="C4" i="2"/>
  <c r="C4" i="1"/>
  <c r="C5" i="1"/>
  <c r="C8" i="5"/>
  <c r="C6" i="5"/>
  <c r="C5" i="5"/>
  <c r="C10" i="5"/>
  <c r="E10" i="5"/>
  <c r="E5" i="5"/>
  <c r="E6" i="5"/>
  <c r="E8" i="5"/>
  <c r="E14" i="5"/>
  <c r="E12" i="5"/>
  <c r="E7" i="5"/>
  <c r="E4" i="5"/>
  <c r="C11" i="6"/>
  <c r="C5" i="6"/>
  <c r="E5" i="6"/>
  <c r="E11" i="6"/>
  <c r="E14" i="6"/>
  <c r="E17" i="6"/>
  <c r="E16" i="6"/>
  <c r="E10" i="6"/>
  <c r="E6" i="6"/>
  <c r="E9" i="6"/>
  <c r="C13" i="6"/>
  <c r="C8" i="4"/>
  <c r="C11" i="4"/>
  <c r="C3" i="4"/>
  <c r="C13" i="4"/>
  <c r="C7" i="4"/>
  <c r="C2" i="4"/>
  <c r="E9" i="4"/>
  <c r="E2" i="4"/>
  <c r="E7" i="4"/>
  <c r="E13" i="4"/>
  <c r="E3" i="4"/>
  <c r="E11" i="4"/>
  <c r="E8" i="4"/>
  <c r="E10" i="4"/>
  <c r="E6" i="4"/>
  <c r="C9" i="4"/>
  <c r="C4" i="4"/>
  <c r="E3" i="2"/>
  <c r="E4" i="2"/>
  <c r="E2" i="1"/>
  <c r="E5" i="1"/>
  <c r="E4" i="1"/>
  <c r="C11" i="5"/>
  <c r="C3" i="2"/>
  <c r="C2" i="1"/>
  <c r="C6" i="1"/>
  <c r="E6" i="1" s="1"/>
  <c r="C2" i="2"/>
  <c r="E2" i="2" s="1"/>
  <c r="E13" i="6"/>
  <c r="A3" i="6"/>
  <c r="E11" i="5"/>
  <c r="A3" i="5"/>
  <c r="E4" i="4"/>
  <c r="A3" i="4"/>
  <c r="A3" i="2"/>
  <c r="A3" i="1"/>
</calcChain>
</file>

<file path=xl/sharedStrings.xml><?xml version="1.0" encoding="utf-8"?>
<sst xmlns="http://schemas.openxmlformats.org/spreadsheetml/2006/main" count="100" uniqueCount="80">
  <si>
    <t>Autumn Clark</t>
  </si>
  <si>
    <t>Sebastian Cerrie</t>
  </si>
  <si>
    <t>Xander Jagoda</t>
  </si>
  <si>
    <t>Marleigh Jagoda</t>
  </si>
  <si>
    <t>Zachary Clark</t>
  </si>
  <si>
    <t>Emma DuBois</t>
  </si>
  <si>
    <t>Danica Horbett</t>
  </si>
  <si>
    <t>Noah DuBois</t>
  </si>
  <si>
    <t>Brennan Taggert</t>
  </si>
  <si>
    <t>Donovan Wilson</t>
  </si>
  <si>
    <t>Isaac LoGrasso</t>
  </si>
  <si>
    <t>Jace Petti</t>
  </si>
  <si>
    <t>Dean Ashley</t>
  </si>
  <si>
    <t>Liam Bragg</t>
  </si>
  <si>
    <t>Jack Martinello</t>
  </si>
  <si>
    <t>Gracey Kozlowski</t>
  </si>
  <si>
    <t>Jamie Mitsopoulos</t>
  </si>
  <si>
    <t>Erika Mitsopoloulos</t>
  </si>
  <si>
    <t>Gianna Gradl</t>
  </si>
  <si>
    <t>Meghan Kelly</t>
  </si>
  <si>
    <t>Kaden Paoletta</t>
  </si>
  <si>
    <t>Shawn Piglowski</t>
  </si>
  <si>
    <t>Ethan Paoletta</t>
  </si>
  <si>
    <t>Alexandra Kerstetter</t>
  </si>
  <si>
    <t>Gianna Papero</t>
  </si>
  <si>
    <t>Kaylee Adamszak</t>
  </si>
  <si>
    <t>Kassidy Donisi</t>
  </si>
  <si>
    <t>Bryan Thurston</t>
  </si>
  <si>
    <t>Luka Paoletta</t>
  </si>
  <si>
    <t>Michael Miller</t>
  </si>
  <si>
    <t>Noah Stolzenfels</t>
  </si>
  <si>
    <t>Dodge Sutton</t>
  </si>
  <si>
    <t>Eli Nagel</t>
  </si>
  <si>
    <t>Faith Kipp</t>
  </si>
  <si>
    <t>Matais Anderson</t>
  </si>
  <si>
    <t>Gavin Gradl</t>
  </si>
  <si>
    <t>Robert Kozlowski</t>
  </si>
  <si>
    <t>Tucker Merritt</t>
  </si>
  <si>
    <t>Abgail Rellinger</t>
  </si>
  <si>
    <t>Thea Nabrebeski</t>
  </si>
  <si>
    <t>Haylie Hill</t>
  </si>
  <si>
    <t>Jillian Yarnes</t>
  </si>
  <si>
    <t>Abbie Derby</t>
  </si>
  <si>
    <t>Megan Adams</t>
  </si>
  <si>
    <t>Mallory Berg</t>
  </si>
  <si>
    <t>Charles Cain</t>
  </si>
  <si>
    <t>Ryan McIntyre II</t>
  </si>
  <si>
    <t>Bridget Cake</t>
  </si>
  <si>
    <t>Allison Cake</t>
  </si>
  <si>
    <t>Emma Snowman</t>
  </si>
  <si>
    <t>Madison Swartz</t>
  </si>
  <si>
    <t>Alivia Miechowski</t>
  </si>
  <si>
    <t>Allyson Royer</t>
  </si>
  <si>
    <t>Cooper Stejbach</t>
  </si>
  <si>
    <t>Isabella Mirabelli</t>
  </si>
  <si>
    <t>Alexandra Mirabelli</t>
  </si>
  <si>
    <t>Henry Hill</t>
  </si>
  <si>
    <t>Riley Enright</t>
  </si>
  <si>
    <t>Christopher Wanecski</t>
  </si>
  <si>
    <t>Alex Aughtry</t>
  </si>
  <si>
    <t>Nikolas Monaco</t>
  </si>
  <si>
    <t>Emma Campbell</t>
  </si>
  <si>
    <t>Peyton Enright</t>
  </si>
  <si>
    <t>Brady Sullivan</t>
  </si>
  <si>
    <t>Mason Burgstahler</t>
  </si>
  <si>
    <t>Colton Burgstahler</t>
  </si>
  <si>
    <t>Ryan Sandor</t>
  </si>
  <si>
    <t>Advance to State</t>
  </si>
  <si>
    <t>**</t>
  </si>
  <si>
    <t xml:space="preserve"> </t>
  </si>
  <si>
    <t xml:space="preserve">** </t>
  </si>
  <si>
    <t>Advance to state</t>
  </si>
  <si>
    <t>Boys 4 and under</t>
  </si>
  <si>
    <t>Girls 4 and under</t>
  </si>
  <si>
    <t>Boys 5-8</t>
  </si>
  <si>
    <t>Advanced to state</t>
  </si>
  <si>
    <t>Girls 5-8</t>
  </si>
  <si>
    <t>advance to state</t>
  </si>
  <si>
    <t>Boys 9-12</t>
  </si>
  <si>
    <t>Girls 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</si>
</sst>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F1D6A-A25E-4F6D-B9EE-CF8EBB072499}">
  <dimension ref="A1:G8"/>
  <sheetViews>
    <sheetView tabSelected="1" workbookViewId="0">
      <selection sqref="A1:F9"/>
    </sheetView>
  </sheetViews>
  <sheetFormatPr defaultRowHeight="21" x14ac:dyDescent="0.5"/>
  <cols>
    <col min="1" max="1" width="6.1796875" style="1" customWidth="1"/>
    <col min="2" max="2" width="29.36328125" style="1" customWidth="1"/>
    <col min="3" max="3" width="9.26953125" style="1" customWidth="1"/>
    <col min="4" max="4" width="10.1796875" style="1" customWidth="1"/>
    <col min="5" max="5" width="11.36328125" style="1" customWidth="1"/>
    <col min="6" max="6" width="7.1796875" style="1" customWidth="1"/>
    <col min="7" max="7" width="36.08984375" style="1" customWidth="1"/>
  </cols>
  <sheetData>
    <row r="1" spans="1:6" x14ac:dyDescent="0.5">
      <c r="B1" s="1" t="s">
        <v>72</v>
      </c>
    </row>
    <row r="2" spans="1:6" x14ac:dyDescent="0.5">
      <c r="A2" s="1">
        <v>1</v>
      </c>
      <c r="B2" s="1" t="s">
        <v>2</v>
      </c>
      <c r="C2" s="1">
        <f>86+75+115</f>
        <v>276</v>
      </c>
      <c r="D2" s="1">
        <v>417</v>
      </c>
      <c r="E2" s="1">
        <f>C2+D2</f>
        <v>693</v>
      </c>
      <c r="F2" s="1" t="s">
        <v>68</v>
      </c>
    </row>
    <row r="3" spans="1:6" x14ac:dyDescent="0.5">
      <c r="A3" s="1">
        <f>A2+1</f>
        <v>2</v>
      </c>
      <c r="B3" s="1" t="s">
        <v>65</v>
      </c>
      <c r="C3" s="1">
        <f>139+170+133</f>
        <v>442</v>
      </c>
      <c r="D3" s="1">
        <v>231</v>
      </c>
      <c r="E3" s="1">
        <f>C3+D3</f>
        <v>673</v>
      </c>
      <c r="F3" s="1" t="s">
        <v>68</v>
      </c>
    </row>
    <row r="4" spans="1:6" x14ac:dyDescent="0.5">
      <c r="A4" s="1">
        <f t="shared" ref="A4:A5" si="0">A3+1</f>
        <v>3</v>
      </c>
      <c r="B4" s="1" t="s">
        <v>32</v>
      </c>
      <c r="C4" s="1">
        <f>65+79+66</f>
        <v>210</v>
      </c>
      <c r="D4" s="1">
        <v>432</v>
      </c>
      <c r="E4" s="1">
        <f>C4+D4</f>
        <v>642</v>
      </c>
    </row>
    <row r="5" spans="1:6" x14ac:dyDescent="0.5">
      <c r="A5" s="1">
        <f t="shared" si="0"/>
        <v>4</v>
      </c>
      <c r="B5" s="1" t="s">
        <v>31</v>
      </c>
      <c r="C5" s="1">
        <f>91+95+93</f>
        <v>279</v>
      </c>
      <c r="D5" s="1">
        <v>345</v>
      </c>
      <c r="E5" s="1">
        <f>C5+D5</f>
        <v>624</v>
      </c>
    </row>
    <row r="6" spans="1:6" x14ac:dyDescent="0.5">
      <c r="A6" s="1">
        <v>5</v>
      </c>
      <c r="B6" s="1" t="s">
        <v>1</v>
      </c>
      <c r="C6" s="1">
        <f>97+86+90</f>
        <v>273</v>
      </c>
      <c r="D6" s="1">
        <v>324</v>
      </c>
      <c r="E6" s="1">
        <f>C6+D6</f>
        <v>597</v>
      </c>
    </row>
    <row r="8" spans="1:6" x14ac:dyDescent="0.5">
      <c r="A8" s="1" t="s">
        <v>68</v>
      </c>
      <c r="B8" s="1" t="s">
        <v>67</v>
      </c>
    </row>
  </sheetData>
  <sortState xmlns:xlrd2="http://schemas.microsoft.com/office/spreadsheetml/2017/richdata2" ref="B2:E6">
    <sortCondition descending="1" ref="E2:E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E4BAB-28F0-4CDF-858D-0D3FBD3AF93B}">
  <dimension ref="A1:G21"/>
  <sheetViews>
    <sheetView workbookViewId="0">
      <selection sqref="A1:F22"/>
    </sheetView>
  </sheetViews>
  <sheetFormatPr defaultRowHeight="21" x14ac:dyDescent="0.5"/>
  <cols>
    <col min="1" max="1" width="8.7265625" style="1"/>
    <col min="2" max="2" width="28.6328125" style="1" customWidth="1"/>
    <col min="3" max="7" width="8.7265625" style="1"/>
  </cols>
  <sheetData>
    <row r="1" spans="1:6" x14ac:dyDescent="0.5">
      <c r="B1" s="1" t="s">
        <v>74</v>
      </c>
    </row>
    <row r="2" spans="1:6" x14ac:dyDescent="0.5">
      <c r="A2" s="1">
        <v>1</v>
      </c>
      <c r="B2" s="1" t="s">
        <v>14</v>
      </c>
      <c r="C2" s="1">
        <f>167+213+163</f>
        <v>543</v>
      </c>
      <c r="D2" s="1">
        <v>243</v>
      </c>
      <c r="E2" s="1">
        <f>C2+D2</f>
        <v>786</v>
      </c>
      <c r="F2" s="1" t="s">
        <v>68</v>
      </c>
    </row>
    <row r="3" spans="1:6" x14ac:dyDescent="0.5">
      <c r="A3" s="1">
        <f t="shared" ref="A3:A18" si="0">A2+1</f>
        <v>2</v>
      </c>
      <c r="B3" s="1" t="s">
        <v>20</v>
      </c>
      <c r="C3" s="1">
        <f>157+153+150</f>
        <v>460</v>
      </c>
      <c r="D3" s="1">
        <v>294</v>
      </c>
      <c r="E3" s="1">
        <f>C3+D3</f>
        <v>754</v>
      </c>
      <c r="F3" s="1" t="s">
        <v>68</v>
      </c>
    </row>
    <row r="4" spans="1:6" x14ac:dyDescent="0.5">
      <c r="A4" s="1">
        <f t="shared" si="0"/>
        <v>3</v>
      </c>
      <c r="B4" s="1" t="s">
        <v>9</v>
      </c>
      <c r="C4" s="1">
        <f>124+129+111</f>
        <v>364</v>
      </c>
      <c r="D4" s="1">
        <v>360</v>
      </c>
      <c r="E4" s="1">
        <f>C4+D4</f>
        <v>724</v>
      </c>
    </row>
    <row r="5" spans="1:6" x14ac:dyDescent="0.5">
      <c r="A5" s="1">
        <f t="shared" si="0"/>
        <v>4</v>
      </c>
      <c r="B5" s="1" t="s">
        <v>21</v>
      </c>
      <c r="C5" s="1">
        <f>145+161+122</f>
        <v>428</v>
      </c>
      <c r="D5" s="1">
        <v>285</v>
      </c>
      <c r="E5" s="1">
        <f>C5+D5</f>
        <v>713</v>
      </c>
    </row>
    <row r="6" spans="1:6" x14ac:dyDescent="0.5">
      <c r="A6" s="1">
        <f t="shared" si="0"/>
        <v>5</v>
      </c>
      <c r="B6" s="1" t="s">
        <v>8</v>
      </c>
      <c r="C6" s="1">
        <f>133+97+159</f>
        <v>389</v>
      </c>
      <c r="D6" s="1">
        <v>321</v>
      </c>
      <c r="E6" s="1">
        <f>C6+D6</f>
        <v>710</v>
      </c>
    </row>
    <row r="7" spans="1:6" x14ac:dyDescent="0.5">
      <c r="A7" s="1">
        <f t="shared" si="0"/>
        <v>6</v>
      </c>
      <c r="B7" s="1" t="s">
        <v>57</v>
      </c>
      <c r="C7" s="1">
        <f>159+199+147</f>
        <v>505</v>
      </c>
      <c r="D7" s="1">
        <v>204</v>
      </c>
      <c r="E7" s="1">
        <f>C7+D7</f>
        <v>709</v>
      </c>
    </row>
    <row r="8" spans="1:6" x14ac:dyDescent="0.5">
      <c r="A8" s="1">
        <f t="shared" si="0"/>
        <v>7</v>
      </c>
      <c r="B8" s="1" t="s">
        <v>13</v>
      </c>
      <c r="C8" s="1">
        <f>133+154+186</f>
        <v>473</v>
      </c>
      <c r="D8" s="1">
        <v>234</v>
      </c>
      <c r="E8" s="1">
        <f>C8+D8</f>
        <v>707</v>
      </c>
    </row>
    <row r="9" spans="1:6" x14ac:dyDescent="0.5">
      <c r="A9" s="1">
        <f t="shared" si="0"/>
        <v>8</v>
      </c>
      <c r="B9" s="1" t="s">
        <v>56</v>
      </c>
      <c r="C9" s="1">
        <f>133+179+124</f>
        <v>436</v>
      </c>
      <c r="D9" s="1">
        <v>270</v>
      </c>
      <c r="E9" s="1">
        <f>C9+D9</f>
        <v>706</v>
      </c>
    </row>
    <row r="10" spans="1:6" x14ac:dyDescent="0.5">
      <c r="A10" s="1">
        <f t="shared" si="0"/>
        <v>9</v>
      </c>
      <c r="B10" s="1" t="s">
        <v>10</v>
      </c>
      <c r="C10" s="1">
        <f>156+172+150</f>
        <v>478</v>
      </c>
      <c r="D10" s="1">
        <v>225</v>
      </c>
      <c r="E10" s="1">
        <f>C10+D10</f>
        <v>703</v>
      </c>
    </row>
    <row r="11" spans="1:6" x14ac:dyDescent="0.5">
      <c r="A11" s="1">
        <f t="shared" si="0"/>
        <v>10</v>
      </c>
      <c r="B11" s="1" t="s">
        <v>53</v>
      </c>
      <c r="C11" s="1">
        <f>101+71+67</f>
        <v>239</v>
      </c>
      <c r="D11" s="1">
        <v>438</v>
      </c>
      <c r="E11" s="1">
        <f>C11+D11</f>
        <v>677</v>
      </c>
    </row>
    <row r="12" spans="1:6" x14ac:dyDescent="0.5">
      <c r="A12" s="1">
        <f t="shared" si="0"/>
        <v>11</v>
      </c>
      <c r="B12" s="1" t="s">
        <v>12</v>
      </c>
      <c r="C12" s="1">
        <f>123+134+111</f>
        <v>368</v>
      </c>
      <c r="D12" s="1">
        <v>294</v>
      </c>
      <c r="E12" s="1">
        <f>C12+D12</f>
        <v>662</v>
      </c>
    </row>
    <row r="13" spans="1:6" x14ac:dyDescent="0.5">
      <c r="A13" s="1">
        <f t="shared" si="0"/>
        <v>12</v>
      </c>
      <c r="B13" s="1" t="s">
        <v>63</v>
      </c>
      <c r="C13" s="1">
        <f>74+106+131</f>
        <v>311</v>
      </c>
      <c r="D13" s="1">
        <v>336</v>
      </c>
      <c r="E13" s="1">
        <f>C13+D13</f>
        <v>647</v>
      </c>
    </row>
    <row r="14" spans="1:6" x14ac:dyDescent="0.5">
      <c r="A14" s="1">
        <f t="shared" si="0"/>
        <v>13</v>
      </c>
      <c r="B14" s="1" t="s">
        <v>58</v>
      </c>
      <c r="C14" s="1">
        <f>135+155+151</f>
        <v>441</v>
      </c>
      <c r="D14" s="1">
        <v>189</v>
      </c>
      <c r="E14" s="1">
        <f>C14+D14</f>
        <v>630</v>
      </c>
    </row>
    <row r="15" spans="1:6" x14ac:dyDescent="0.5">
      <c r="A15" s="1">
        <f t="shared" si="0"/>
        <v>14</v>
      </c>
      <c r="B15" s="1" t="s">
        <v>66</v>
      </c>
      <c r="C15" s="1">
        <f>147+115+130</f>
        <v>392</v>
      </c>
      <c r="D15" s="1">
        <v>234</v>
      </c>
      <c r="E15" s="1">
        <f>C15+D15</f>
        <v>626</v>
      </c>
    </row>
    <row r="16" spans="1:6" x14ac:dyDescent="0.5">
      <c r="A16" s="1">
        <f t="shared" si="0"/>
        <v>15</v>
      </c>
      <c r="B16" s="1" t="s">
        <v>64</v>
      </c>
      <c r="C16" s="1">
        <f>172+221+124</f>
        <v>517</v>
      </c>
      <c r="D16" s="1">
        <v>102</v>
      </c>
      <c r="E16" s="1">
        <f>C16+D16</f>
        <v>619</v>
      </c>
    </row>
    <row r="17" spans="1:5" x14ac:dyDescent="0.5">
      <c r="A17" s="1">
        <f t="shared" si="0"/>
        <v>16</v>
      </c>
      <c r="B17" s="1" t="s">
        <v>22</v>
      </c>
      <c r="C17" s="1">
        <f>122+111+88</f>
        <v>321</v>
      </c>
      <c r="D17" s="1">
        <v>273</v>
      </c>
      <c r="E17" s="1">
        <f>C17+D17</f>
        <v>594</v>
      </c>
    </row>
    <row r="18" spans="1:5" x14ac:dyDescent="0.5">
      <c r="A18" s="1">
        <f t="shared" si="0"/>
        <v>17</v>
      </c>
      <c r="B18" s="1" t="s">
        <v>11</v>
      </c>
      <c r="C18" s="1">
        <f>127+104+115</f>
        <v>346</v>
      </c>
      <c r="D18" s="1">
        <v>243</v>
      </c>
      <c r="E18" s="1">
        <f>C18+D18</f>
        <v>589</v>
      </c>
    </row>
    <row r="19" spans="1:5" x14ac:dyDescent="0.5">
      <c r="A19" s="1">
        <v>18</v>
      </c>
      <c r="B19" s="1" t="s">
        <v>7</v>
      </c>
      <c r="C19" s="1">
        <f>114+97+93</f>
        <v>304</v>
      </c>
      <c r="D19" s="1">
        <v>282</v>
      </c>
      <c r="E19" s="1">
        <f>C19+D19</f>
        <v>586</v>
      </c>
    </row>
    <row r="21" spans="1:5" x14ac:dyDescent="0.5">
      <c r="A21" s="1" t="s">
        <v>68</v>
      </c>
      <c r="B21" s="1" t="s">
        <v>75</v>
      </c>
    </row>
  </sheetData>
  <sortState xmlns:xlrd2="http://schemas.microsoft.com/office/spreadsheetml/2017/richdata2" ref="B2:E19">
    <sortCondition descending="1" ref="E2:E1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2840F-7770-4171-9281-52A3BDC45720}">
  <dimension ref="A1:H6"/>
  <sheetViews>
    <sheetView workbookViewId="0">
      <selection sqref="A1:F7"/>
    </sheetView>
  </sheetViews>
  <sheetFormatPr defaultRowHeight="21" x14ac:dyDescent="0.5"/>
  <cols>
    <col min="1" max="1" width="8.7265625" style="1"/>
    <col min="2" max="2" width="34.08984375" style="1" customWidth="1"/>
    <col min="3" max="8" width="8.7265625" style="1"/>
  </cols>
  <sheetData>
    <row r="1" spans="1:6" x14ac:dyDescent="0.5">
      <c r="B1" s="1" t="s">
        <v>73</v>
      </c>
    </row>
    <row r="2" spans="1:6" x14ac:dyDescent="0.5">
      <c r="A2" s="1">
        <v>1</v>
      </c>
      <c r="B2" s="1" t="s">
        <v>0</v>
      </c>
      <c r="C2" s="1">
        <f>85+104+135</f>
        <v>324</v>
      </c>
      <c r="D2" s="1">
        <v>384</v>
      </c>
      <c r="E2" s="1">
        <f>C2+D2</f>
        <v>708</v>
      </c>
      <c r="F2" s="1" t="s">
        <v>68</v>
      </c>
    </row>
    <row r="3" spans="1:6" x14ac:dyDescent="0.5">
      <c r="A3" s="1">
        <f>A2+1</f>
        <v>2</v>
      </c>
      <c r="B3" s="1" t="s">
        <v>3</v>
      </c>
      <c r="C3" s="1">
        <f>90+72+77</f>
        <v>239</v>
      </c>
      <c r="D3" s="1">
        <v>465</v>
      </c>
      <c r="E3" s="1">
        <f>C3+D3</f>
        <v>704</v>
      </c>
      <c r="F3" s="1" t="s">
        <v>68</v>
      </c>
    </row>
    <row r="4" spans="1:6" x14ac:dyDescent="0.5">
      <c r="A4" s="1">
        <v>3</v>
      </c>
      <c r="B4" s="1" t="s">
        <v>33</v>
      </c>
      <c r="C4" s="1">
        <f>120+145+123</f>
        <v>388</v>
      </c>
      <c r="D4" s="1">
        <v>294</v>
      </c>
      <c r="E4" s="1">
        <f>C4+D4</f>
        <v>682</v>
      </c>
    </row>
    <row r="5" spans="1:6" x14ac:dyDescent="0.5">
      <c r="E5" s="1" t="s">
        <v>69</v>
      </c>
    </row>
    <row r="6" spans="1:6" x14ac:dyDescent="0.5">
      <c r="A6" s="1" t="s">
        <v>70</v>
      </c>
      <c r="B6" s="1" t="s">
        <v>71</v>
      </c>
    </row>
  </sheetData>
  <sortState xmlns:xlrd2="http://schemas.microsoft.com/office/spreadsheetml/2017/richdata2" ref="B2:E4">
    <sortCondition descending="1" ref="E2:E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AC6E-1106-4F4B-B212-1728EDC0784A}">
  <dimension ref="A1:H15"/>
  <sheetViews>
    <sheetView workbookViewId="0">
      <selection sqref="A1:F16"/>
    </sheetView>
  </sheetViews>
  <sheetFormatPr defaultRowHeight="21" x14ac:dyDescent="0.5"/>
  <cols>
    <col min="1" max="1" width="8.7265625" style="1"/>
    <col min="2" max="2" width="30" style="1" customWidth="1"/>
    <col min="3" max="8" width="8.7265625" style="1"/>
  </cols>
  <sheetData>
    <row r="1" spans="1:6" x14ac:dyDescent="0.5">
      <c r="B1" s="1" t="s">
        <v>76</v>
      </c>
    </row>
    <row r="2" spans="1:6" x14ac:dyDescent="0.5">
      <c r="A2" s="1">
        <v>1</v>
      </c>
      <c r="B2" s="1" t="s">
        <v>15</v>
      </c>
      <c r="C2" s="1">
        <f>116+173+152</f>
        <v>441</v>
      </c>
      <c r="D2" s="1">
        <v>252</v>
      </c>
      <c r="E2" s="1">
        <f>C2+D2</f>
        <v>693</v>
      </c>
      <c r="F2" s="1" t="s">
        <v>68</v>
      </c>
    </row>
    <row r="3" spans="1:6" x14ac:dyDescent="0.5">
      <c r="A3" s="1">
        <f>A2+1</f>
        <v>2</v>
      </c>
      <c r="B3" s="1" t="s">
        <v>18</v>
      </c>
      <c r="C3" s="1">
        <f>121+180+136</f>
        <v>437</v>
      </c>
      <c r="D3" s="1">
        <v>246</v>
      </c>
      <c r="E3" s="1">
        <f>C3+D3</f>
        <v>683</v>
      </c>
      <c r="F3" s="1" t="s">
        <v>68</v>
      </c>
    </row>
    <row r="4" spans="1:6" x14ac:dyDescent="0.5">
      <c r="A4" s="1">
        <f t="shared" ref="A4:A13" si="0">A3+1</f>
        <v>3</v>
      </c>
      <c r="B4" s="1" t="s">
        <v>5</v>
      </c>
      <c r="C4" s="1">
        <f>114+111+131</f>
        <v>356</v>
      </c>
      <c r="D4" s="1">
        <v>324</v>
      </c>
      <c r="E4" s="1">
        <f>C4+D4</f>
        <v>680</v>
      </c>
    </row>
    <row r="5" spans="1:6" x14ac:dyDescent="0.5">
      <c r="A5" s="1">
        <f t="shared" si="0"/>
        <v>4</v>
      </c>
      <c r="B5" s="1" t="s">
        <v>55</v>
      </c>
      <c r="C5" s="1">
        <f>126+156+85</f>
        <v>367</v>
      </c>
      <c r="D5" s="1">
        <v>291</v>
      </c>
      <c r="E5" s="1">
        <f>C5+D5</f>
        <v>658</v>
      </c>
    </row>
    <row r="6" spans="1:6" x14ac:dyDescent="0.5">
      <c r="A6" s="1">
        <f t="shared" si="0"/>
        <v>5</v>
      </c>
      <c r="B6" s="1" t="s">
        <v>52</v>
      </c>
      <c r="C6" s="1">
        <f>155+111+150</f>
        <v>416</v>
      </c>
      <c r="D6" s="1">
        <v>216</v>
      </c>
      <c r="E6" s="1">
        <f>C6+D6</f>
        <v>632</v>
      </c>
    </row>
    <row r="7" spans="1:6" x14ac:dyDescent="0.5">
      <c r="A7" s="1">
        <f t="shared" si="0"/>
        <v>6</v>
      </c>
      <c r="B7" s="1" t="s">
        <v>16</v>
      </c>
      <c r="C7" s="1">
        <f>136+156+122</f>
        <v>414</v>
      </c>
      <c r="D7" s="1">
        <v>210</v>
      </c>
      <c r="E7" s="1">
        <f>C7+D7</f>
        <v>624</v>
      </c>
    </row>
    <row r="8" spans="1:6" x14ac:dyDescent="0.5">
      <c r="A8" s="1">
        <f t="shared" si="0"/>
        <v>7</v>
      </c>
      <c r="B8" s="1" t="s">
        <v>23</v>
      </c>
      <c r="C8" s="1">
        <f>188+145+156</f>
        <v>489</v>
      </c>
      <c r="D8" s="1">
        <v>135</v>
      </c>
      <c r="E8" s="1">
        <f>C8+D8</f>
        <v>624</v>
      </c>
    </row>
    <row r="9" spans="1:6" x14ac:dyDescent="0.5">
      <c r="A9" s="1">
        <f t="shared" si="0"/>
        <v>8</v>
      </c>
      <c r="B9" s="1" t="s">
        <v>6</v>
      </c>
      <c r="C9" s="1">
        <f>186+148+209</f>
        <v>543</v>
      </c>
      <c r="D9" s="1">
        <v>75</v>
      </c>
      <c r="E9" s="1">
        <f>C9+D9</f>
        <v>618</v>
      </c>
    </row>
    <row r="10" spans="1:6" x14ac:dyDescent="0.5">
      <c r="A10" s="1">
        <f t="shared" si="0"/>
        <v>9</v>
      </c>
      <c r="B10" s="1" t="s">
        <v>51</v>
      </c>
      <c r="C10" s="1">
        <f>140+176+131</f>
        <v>447</v>
      </c>
      <c r="D10" s="1">
        <v>168</v>
      </c>
      <c r="E10" s="1">
        <f>C10+D10</f>
        <v>615</v>
      </c>
    </row>
    <row r="11" spans="1:6" x14ac:dyDescent="0.5">
      <c r="A11" s="1">
        <f t="shared" si="0"/>
        <v>10</v>
      </c>
      <c r="B11" s="1" t="s">
        <v>19</v>
      </c>
      <c r="C11" s="1">
        <f>121+107+94</f>
        <v>322</v>
      </c>
      <c r="D11" s="1">
        <v>291</v>
      </c>
      <c r="E11" s="1">
        <f>C11+D11</f>
        <v>613</v>
      </c>
    </row>
    <row r="12" spans="1:6" x14ac:dyDescent="0.5">
      <c r="A12" s="1">
        <f t="shared" si="0"/>
        <v>11</v>
      </c>
      <c r="B12" s="1" t="s">
        <v>54</v>
      </c>
      <c r="C12" s="1">
        <f>87+77+106</f>
        <v>270</v>
      </c>
      <c r="D12" s="1">
        <v>321</v>
      </c>
      <c r="E12" s="1">
        <f>C12+D12</f>
        <v>591</v>
      </c>
    </row>
    <row r="13" spans="1:6" x14ac:dyDescent="0.5">
      <c r="A13" s="1">
        <f t="shared" si="0"/>
        <v>12</v>
      </c>
      <c r="B13" s="1" t="s">
        <v>17</v>
      </c>
      <c r="C13" s="1">
        <f>142+148+122</f>
        <v>412</v>
      </c>
      <c r="D13" s="1">
        <v>174</v>
      </c>
      <c r="E13" s="1">
        <f>C13+D13</f>
        <v>586</v>
      </c>
    </row>
    <row r="15" spans="1:6" x14ac:dyDescent="0.5">
      <c r="A15" s="1" t="s">
        <v>68</v>
      </c>
      <c r="B15" s="1" t="s">
        <v>71</v>
      </c>
    </row>
  </sheetData>
  <sortState xmlns:xlrd2="http://schemas.microsoft.com/office/spreadsheetml/2017/richdata2" ref="B2:E13">
    <sortCondition descending="1" ref="E2:E1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9BCAD-EF2D-467C-8021-77CD2AD2732A}">
  <dimension ref="A1:F16"/>
  <sheetViews>
    <sheetView workbookViewId="0">
      <selection sqref="A1:F17"/>
    </sheetView>
  </sheetViews>
  <sheetFormatPr defaultRowHeight="21" x14ac:dyDescent="0.5"/>
  <cols>
    <col min="1" max="1" width="8.7265625" style="1"/>
    <col min="2" max="2" width="30.1796875" style="1" customWidth="1"/>
    <col min="3" max="6" width="8.7265625" style="1"/>
  </cols>
  <sheetData>
    <row r="1" spans="1:6" x14ac:dyDescent="0.5">
      <c r="B1" s="1" t="s">
        <v>78</v>
      </c>
    </row>
    <row r="2" spans="1:6" x14ac:dyDescent="0.5">
      <c r="A2" s="1">
        <v>1</v>
      </c>
      <c r="B2" s="1" t="s">
        <v>59</v>
      </c>
      <c r="C2" s="1">
        <f>212+225+249</f>
        <v>686</v>
      </c>
      <c r="D2" s="1">
        <v>111</v>
      </c>
      <c r="E2" s="1">
        <f>C2+D2</f>
        <v>797</v>
      </c>
      <c r="F2" s="1" t="s">
        <v>68</v>
      </c>
    </row>
    <row r="3" spans="1:6" x14ac:dyDescent="0.5">
      <c r="A3" s="1">
        <f>A2+1</f>
        <v>2</v>
      </c>
      <c r="B3" s="1" t="s">
        <v>45</v>
      </c>
      <c r="C3" s="1">
        <f>227+174+236</f>
        <v>637</v>
      </c>
      <c r="D3" s="1">
        <v>75</v>
      </c>
      <c r="E3" s="1">
        <f>C3+D3</f>
        <v>712</v>
      </c>
      <c r="F3" s="1" t="s">
        <v>68</v>
      </c>
    </row>
    <row r="4" spans="1:6" x14ac:dyDescent="0.5">
      <c r="A4" s="1">
        <f t="shared" ref="A4:A14" si="0">A3+1</f>
        <v>3</v>
      </c>
      <c r="B4" s="1" t="s">
        <v>37</v>
      </c>
      <c r="C4" s="1">
        <f>193+185+188</f>
        <v>566</v>
      </c>
      <c r="D4" s="1">
        <v>138</v>
      </c>
      <c r="E4" s="1">
        <f>C4+D4</f>
        <v>704</v>
      </c>
      <c r="F4" s="1" t="s">
        <v>68</v>
      </c>
    </row>
    <row r="5" spans="1:6" x14ac:dyDescent="0.5">
      <c r="A5" s="1">
        <f t="shared" si="0"/>
        <v>4</v>
      </c>
      <c r="B5" s="1" t="s">
        <v>28</v>
      </c>
      <c r="C5" s="1">
        <f>168+190+130</f>
        <v>488</v>
      </c>
      <c r="D5" s="1">
        <v>189</v>
      </c>
      <c r="E5" s="1">
        <f>C5+D5</f>
        <v>677</v>
      </c>
    </row>
    <row r="6" spans="1:6" x14ac:dyDescent="0.5">
      <c r="A6" s="1">
        <f t="shared" si="0"/>
        <v>5</v>
      </c>
      <c r="B6" s="1" t="s">
        <v>29</v>
      </c>
      <c r="C6" s="1">
        <f>177+172+170</f>
        <v>519</v>
      </c>
      <c r="D6" s="1">
        <v>156</v>
      </c>
      <c r="E6" s="1">
        <f>C6+D6</f>
        <v>675</v>
      </c>
    </row>
    <row r="7" spans="1:6" x14ac:dyDescent="0.5">
      <c r="A7" s="1">
        <f t="shared" si="0"/>
        <v>6</v>
      </c>
      <c r="B7" s="1" t="s">
        <v>36</v>
      </c>
      <c r="C7" s="1">
        <f>166+189+212</f>
        <v>567</v>
      </c>
      <c r="D7" s="1">
        <v>72</v>
      </c>
      <c r="E7" s="1">
        <f>C7+D7</f>
        <v>639</v>
      </c>
    </row>
    <row r="8" spans="1:6" x14ac:dyDescent="0.5">
      <c r="A8" s="1">
        <f t="shared" si="0"/>
        <v>7</v>
      </c>
      <c r="B8" s="1" t="s">
        <v>30</v>
      </c>
      <c r="C8" s="1">
        <f>146+188+140</f>
        <v>474</v>
      </c>
      <c r="D8" s="1">
        <v>154</v>
      </c>
      <c r="E8" s="1">
        <f>C8+D8</f>
        <v>628</v>
      </c>
    </row>
    <row r="9" spans="1:6" x14ac:dyDescent="0.5">
      <c r="A9" s="1">
        <f t="shared" si="0"/>
        <v>8</v>
      </c>
      <c r="B9" s="1" t="s">
        <v>60</v>
      </c>
      <c r="C9" s="1">
        <f>168+178+187</f>
        <v>533</v>
      </c>
      <c r="D9" s="1">
        <v>93</v>
      </c>
      <c r="E9" s="1">
        <f>C9+D9</f>
        <v>626</v>
      </c>
    </row>
    <row r="10" spans="1:6" x14ac:dyDescent="0.5">
      <c r="A10" s="1">
        <f t="shared" si="0"/>
        <v>9</v>
      </c>
      <c r="B10" s="1" t="s">
        <v>27</v>
      </c>
      <c r="C10" s="1">
        <f>186+145+171</f>
        <v>502</v>
      </c>
      <c r="D10" s="1">
        <v>108</v>
      </c>
      <c r="E10" s="1">
        <f>C10+D10</f>
        <v>610</v>
      </c>
    </row>
    <row r="11" spans="1:6" x14ac:dyDescent="0.5">
      <c r="A11" s="1">
        <f t="shared" si="0"/>
        <v>10</v>
      </c>
      <c r="B11" s="1" t="s">
        <v>4</v>
      </c>
      <c r="C11" s="1">
        <f>163+166+101</f>
        <v>430</v>
      </c>
      <c r="D11" s="1">
        <v>168</v>
      </c>
      <c r="E11" s="1">
        <f>C11+D11</f>
        <v>598</v>
      </c>
    </row>
    <row r="12" spans="1:6" x14ac:dyDescent="0.5">
      <c r="A12" s="1">
        <f t="shared" si="0"/>
        <v>11</v>
      </c>
      <c r="B12" s="1" t="s">
        <v>35</v>
      </c>
      <c r="C12" s="1">
        <f>158+153+154</f>
        <v>465</v>
      </c>
      <c r="D12" s="1">
        <v>108</v>
      </c>
      <c r="E12" s="1">
        <f>C12+D12</f>
        <v>573</v>
      </c>
    </row>
    <row r="13" spans="1:6" x14ac:dyDescent="0.5">
      <c r="A13" s="1">
        <f t="shared" si="0"/>
        <v>12</v>
      </c>
      <c r="B13" s="1" t="s">
        <v>46</v>
      </c>
      <c r="C13" s="1">
        <f>194+163+170</f>
        <v>527</v>
      </c>
      <c r="D13" s="1">
        <v>0</v>
      </c>
      <c r="E13" s="1">
        <f>C13+D13</f>
        <v>527</v>
      </c>
    </row>
    <row r="14" spans="1:6" x14ac:dyDescent="0.5">
      <c r="A14" s="1">
        <f t="shared" si="0"/>
        <v>13</v>
      </c>
      <c r="B14" s="1" t="s">
        <v>34</v>
      </c>
      <c r="E14" s="1">
        <f>C14+D14</f>
        <v>0</v>
      </c>
    </row>
    <row r="16" spans="1:6" x14ac:dyDescent="0.5">
      <c r="A16" s="1" t="s">
        <v>68</v>
      </c>
      <c r="B16" s="1" t="s">
        <v>77</v>
      </c>
    </row>
  </sheetData>
  <sortState xmlns:xlrd2="http://schemas.microsoft.com/office/spreadsheetml/2017/richdata2" ref="B2:E14">
    <sortCondition descending="1" ref="E2:E1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2A44-7713-42CD-8ABF-40703E969593}">
  <dimension ref="A1:F19"/>
  <sheetViews>
    <sheetView workbookViewId="0">
      <selection sqref="A1:F20"/>
    </sheetView>
  </sheetViews>
  <sheetFormatPr defaultRowHeight="21" x14ac:dyDescent="0.5"/>
  <cols>
    <col min="1" max="1" width="8.7265625" style="1"/>
    <col min="2" max="2" width="31.7265625" style="1" customWidth="1"/>
    <col min="3" max="6" width="8.7265625" style="1"/>
  </cols>
  <sheetData>
    <row r="1" spans="1:6" x14ac:dyDescent="0.5">
      <c r="B1" s="1" t="s">
        <v>79</v>
      </c>
    </row>
    <row r="2" spans="1:6" x14ac:dyDescent="0.5">
      <c r="A2" s="1">
        <v>1</v>
      </c>
      <c r="B2" s="1" t="s">
        <v>49</v>
      </c>
      <c r="C2" s="1">
        <f>211+182+236</f>
        <v>629</v>
      </c>
      <c r="D2" s="1">
        <v>102</v>
      </c>
      <c r="E2" s="1">
        <f>C2+D2</f>
        <v>731</v>
      </c>
      <c r="F2" s="1" t="s">
        <v>68</v>
      </c>
    </row>
    <row r="3" spans="1:6" x14ac:dyDescent="0.5">
      <c r="A3" s="1">
        <f>A2+1</f>
        <v>2</v>
      </c>
      <c r="B3" s="1" t="s">
        <v>61</v>
      </c>
      <c r="C3" s="1">
        <f>168+104+137</f>
        <v>409</v>
      </c>
      <c r="D3" s="1">
        <v>297</v>
      </c>
      <c r="E3" s="1">
        <f>C3+D3</f>
        <v>706</v>
      </c>
      <c r="F3" s="1" t="s">
        <v>68</v>
      </c>
    </row>
    <row r="4" spans="1:6" x14ac:dyDescent="0.5">
      <c r="A4" s="1">
        <f t="shared" ref="A4:A17" si="0">A3+1</f>
        <v>3</v>
      </c>
      <c r="B4" s="1" t="s">
        <v>48</v>
      </c>
      <c r="C4" s="1">
        <f>190+196+197</f>
        <v>583</v>
      </c>
      <c r="D4" s="1">
        <v>117</v>
      </c>
      <c r="E4" s="1">
        <f>C4+D4</f>
        <v>700</v>
      </c>
      <c r="F4" s="1" t="s">
        <v>68</v>
      </c>
    </row>
    <row r="5" spans="1:6" x14ac:dyDescent="0.5">
      <c r="A5" s="1">
        <f t="shared" si="0"/>
        <v>4</v>
      </c>
      <c r="B5" s="1" t="s">
        <v>25</v>
      </c>
      <c r="C5" s="1">
        <f>128+134+117</f>
        <v>379</v>
      </c>
      <c r="D5" s="1">
        <v>300</v>
      </c>
      <c r="E5" s="1">
        <f>C5+D5</f>
        <v>679</v>
      </c>
    </row>
    <row r="6" spans="1:6" x14ac:dyDescent="0.5">
      <c r="A6" s="1">
        <f t="shared" si="0"/>
        <v>5</v>
      </c>
      <c r="B6" s="1" t="s">
        <v>43</v>
      </c>
      <c r="C6" s="1">
        <f>195+192+191</f>
        <v>578</v>
      </c>
      <c r="D6" s="1">
        <v>69</v>
      </c>
      <c r="E6" s="1">
        <f>C6+D6</f>
        <v>647</v>
      </c>
    </row>
    <row r="7" spans="1:6" x14ac:dyDescent="0.5">
      <c r="A7" s="1">
        <f t="shared" si="0"/>
        <v>6</v>
      </c>
      <c r="B7" s="1" t="s">
        <v>62</v>
      </c>
      <c r="C7" s="1">
        <f>173+190+188</f>
        <v>551</v>
      </c>
      <c r="D7" s="1">
        <v>96</v>
      </c>
      <c r="E7" s="1">
        <f>C7+D7</f>
        <v>647</v>
      </c>
    </row>
    <row r="8" spans="1:6" x14ac:dyDescent="0.5">
      <c r="A8" s="1">
        <f t="shared" si="0"/>
        <v>7</v>
      </c>
      <c r="B8" s="1" t="s">
        <v>50</v>
      </c>
      <c r="C8" s="1">
        <f>126+174+152</f>
        <v>452</v>
      </c>
      <c r="D8" s="1">
        <v>186</v>
      </c>
      <c r="E8" s="1">
        <f>C8+D8</f>
        <v>638</v>
      </c>
    </row>
    <row r="9" spans="1:6" x14ac:dyDescent="0.5">
      <c r="A9" s="1">
        <f t="shared" si="0"/>
        <v>8</v>
      </c>
      <c r="B9" s="1" t="s">
        <v>44</v>
      </c>
      <c r="C9" s="1">
        <f>111+178+99</f>
        <v>388</v>
      </c>
      <c r="D9" s="1">
        <v>249</v>
      </c>
      <c r="E9" s="1">
        <f>C9+D9</f>
        <v>637</v>
      </c>
    </row>
    <row r="10" spans="1:6" x14ac:dyDescent="0.5">
      <c r="A10" s="1">
        <f t="shared" si="0"/>
        <v>9</v>
      </c>
      <c r="B10" s="1" t="s">
        <v>42</v>
      </c>
      <c r="C10" s="1">
        <f>180+175+172</f>
        <v>527</v>
      </c>
      <c r="D10" s="1">
        <v>102</v>
      </c>
      <c r="E10" s="1">
        <f>C10+D10</f>
        <v>629</v>
      </c>
    </row>
    <row r="11" spans="1:6" x14ac:dyDescent="0.5">
      <c r="A11" s="1">
        <f t="shared" si="0"/>
        <v>10</v>
      </c>
      <c r="B11" s="1" t="s">
        <v>26</v>
      </c>
      <c r="C11" s="1">
        <f>148+128+147</f>
        <v>423</v>
      </c>
      <c r="D11" s="1">
        <v>201</v>
      </c>
      <c r="E11" s="1">
        <f>C11+D11</f>
        <v>624</v>
      </c>
    </row>
    <row r="12" spans="1:6" x14ac:dyDescent="0.5">
      <c r="A12" s="1">
        <f t="shared" si="0"/>
        <v>11</v>
      </c>
      <c r="B12" s="1" t="s">
        <v>39</v>
      </c>
      <c r="C12" s="1">
        <f>175+210+135</f>
        <v>520</v>
      </c>
      <c r="D12" s="1">
        <v>99</v>
      </c>
      <c r="E12" s="1">
        <f>C12+D12</f>
        <v>619</v>
      </c>
    </row>
    <row r="13" spans="1:6" x14ac:dyDescent="0.5">
      <c r="A13" s="1">
        <f t="shared" si="0"/>
        <v>12</v>
      </c>
      <c r="B13" s="1" t="s">
        <v>24</v>
      </c>
      <c r="C13" s="1">
        <f>191+159+168</f>
        <v>518</v>
      </c>
      <c r="D13" s="1">
        <v>96</v>
      </c>
      <c r="E13" s="1">
        <f>C13+D13</f>
        <v>614</v>
      </c>
    </row>
    <row r="14" spans="1:6" x14ac:dyDescent="0.5">
      <c r="A14" s="1">
        <f t="shared" si="0"/>
        <v>13</v>
      </c>
      <c r="B14" s="1" t="s">
        <v>38</v>
      </c>
      <c r="C14" s="1">
        <f>145+116+139</f>
        <v>400</v>
      </c>
      <c r="D14" s="1">
        <v>195</v>
      </c>
      <c r="E14" s="1">
        <f>C14+D14</f>
        <v>595</v>
      </c>
    </row>
    <row r="15" spans="1:6" x14ac:dyDescent="0.5">
      <c r="A15" s="1">
        <f t="shared" si="0"/>
        <v>14</v>
      </c>
      <c r="B15" s="1" t="s">
        <v>47</v>
      </c>
      <c r="C15" s="1">
        <f>166+201+157</f>
        <v>524</v>
      </c>
      <c r="D15" s="1">
        <v>54</v>
      </c>
      <c r="E15" s="1">
        <f>C15+D15</f>
        <v>578</v>
      </c>
    </row>
    <row r="16" spans="1:6" x14ac:dyDescent="0.5">
      <c r="A16" s="1">
        <f t="shared" si="0"/>
        <v>15</v>
      </c>
      <c r="B16" s="1" t="s">
        <v>41</v>
      </c>
      <c r="C16" s="1">
        <f>158+116+144</f>
        <v>418</v>
      </c>
      <c r="D16" s="1">
        <v>159</v>
      </c>
      <c r="E16" s="1">
        <f>C16+D16</f>
        <v>577</v>
      </c>
    </row>
    <row r="17" spans="1:5" x14ac:dyDescent="0.5">
      <c r="A17" s="1">
        <f t="shared" si="0"/>
        <v>16</v>
      </c>
      <c r="B17" s="1" t="s">
        <v>40</v>
      </c>
      <c r="E17" s="1">
        <f>C17+D17</f>
        <v>0</v>
      </c>
    </row>
    <row r="19" spans="1:5" x14ac:dyDescent="0.5">
      <c r="A19" s="1" t="s">
        <v>70</v>
      </c>
      <c r="B19" s="1" t="s">
        <v>77</v>
      </c>
    </row>
  </sheetData>
  <sortState xmlns:xlrd2="http://schemas.microsoft.com/office/spreadsheetml/2017/richdata2" ref="B2:E17">
    <sortCondition descending="1" ref="E2:E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4</vt:lpstr>
      <vt:lpstr>boys 5-8</vt:lpstr>
      <vt:lpstr>girls 4</vt:lpstr>
      <vt:lpstr>girls 5-8</vt:lpstr>
      <vt:lpstr>boys 9-12</vt:lpstr>
      <vt:lpstr>girls 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borowski</dc:creator>
  <cp:lastModifiedBy>brian borowski</cp:lastModifiedBy>
  <cp:lastPrinted>2024-03-25T16:13:27Z</cp:lastPrinted>
  <dcterms:created xsi:type="dcterms:W3CDTF">2024-03-23T18:29:38Z</dcterms:created>
  <dcterms:modified xsi:type="dcterms:W3CDTF">2024-03-25T16:22:20Z</dcterms:modified>
</cp:coreProperties>
</file>